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bgroup-my.sharepoint.com/personal/gloria_ampuero_grupocbb_cl/Documents/Todos los archivos que estaban en disco C/CMF/Informes partes relacionadas/"/>
    </mc:Choice>
  </mc:AlternateContent>
  <xr:revisionPtr revIDLastSave="0" documentId="14_{1A3DB25A-0464-4E79-A4C9-2C9E9529521D}" xr6:coauthVersionLast="47" xr6:coauthVersionMax="47" xr10:uidLastSave="{00000000-0000-0000-0000-000000000000}"/>
  <bookViews>
    <workbookView xWindow="19090" yWindow="-110" windowWidth="19420" windowHeight="10300" xr2:uid="{56ABBD59-81C0-486F-8834-E1555CEA0F52}"/>
  </bookViews>
  <sheets>
    <sheet name="Segundo semestre 2025" sheetId="1" r:id="rId1"/>
  </sheets>
  <externalReferences>
    <externalReference r:id="rId2"/>
  </externalReferenc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I17" i="1"/>
  <c r="K17" i="1" s="1"/>
  <c r="I14" i="1"/>
  <c r="K14" i="1" s="1"/>
  <c r="I12" i="1"/>
  <c r="K12" i="1" s="1"/>
  <c r="I9" i="1"/>
  <c r="K9" i="1" s="1"/>
  <c r="H9" i="1"/>
  <c r="I8" i="1"/>
  <c r="K8" i="1" s="1"/>
  <c r="I11" i="1"/>
  <c r="I21" i="1"/>
  <c r="I15" i="1"/>
  <c r="I20" i="1"/>
  <c r="I19" i="1"/>
  <c r="I18" i="1"/>
  <c r="I16" i="1"/>
  <c r="I10" i="1"/>
  <c r="I13" i="1"/>
  <c r="K13" i="1" l="1"/>
  <c r="K10" i="1"/>
  <c r="K16" i="1"/>
  <c r="K18" i="1"/>
  <c r="K19" i="1"/>
  <c r="K20" i="1"/>
  <c r="K15" i="1"/>
  <c r="K21" i="1"/>
  <c r="K11" i="1"/>
</calcChain>
</file>

<file path=xl/sharedStrings.xml><?xml version="1.0" encoding="utf-8"?>
<sst xmlns="http://schemas.openxmlformats.org/spreadsheetml/2006/main" count="80" uniqueCount="41">
  <si>
    <t>Cementos Bio Bio SA</t>
  </si>
  <si>
    <t>Reporte de Operaciones con partes relacionadas</t>
  </si>
  <si>
    <t xml:space="preserve">Fecha del reporte: Segundo semestre año 2025 </t>
  </si>
  <si>
    <t>RUT/RUC</t>
  </si>
  <si>
    <t>Parte Relacionada</t>
  </si>
  <si>
    <t>Pais</t>
  </si>
  <si>
    <t>Tipo de Operación</t>
  </si>
  <si>
    <t>Subtipo de Operación</t>
  </si>
  <si>
    <t>Tipo de Relación</t>
  </si>
  <si>
    <t>Descripción de la transacción</t>
  </si>
  <si>
    <t>Monto Total       $</t>
  </si>
  <si>
    <t>Reajustes e Intereses</t>
  </si>
  <si>
    <t>Precio de la operación              $</t>
  </si>
  <si>
    <t>Moneda de la operación</t>
  </si>
  <si>
    <t>Número de Operaciones</t>
  </si>
  <si>
    <t>99.231.000-6</t>
  </si>
  <si>
    <t>Carmel Holding S.A.</t>
  </si>
  <si>
    <t>Chile</t>
  </si>
  <si>
    <t>Operación exceptuada de la letra b) del inciso segundo del articulo 147 de la ley 18.046</t>
  </si>
  <si>
    <t>3.a.g) de Política General de Operaciones habituales de Cbb S.A.</t>
  </si>
  <si>
    <t>Matriz de Cbb S.A.</t>
  </si>
  <si>
    <t>Traspasos de Fondos</t>
  </si>
  <si>
    <t>Clp</t>
  </si>
  <si>
    <t>96.718.010-7</t>
  </si>
  <si>
    <t>Cbb Cales S.A.</t>
  </si>
  <si>
    <t>Operación exceptuada de la letra c) del inciso segundo del articulo 147 de la ley 18.046</t>
  </si>
  <si>
    <t>Controlador Común</t>
  </si>
  <si>
    <t>Servicios de Managment</t>
  </si>
  <si>
    <t>Operación exceptuada de la letra c) del inciso segundo del articulo 147 de la ley 18.047</t>
  </si>
  <si>
    <t>Intereses Cobrados a Relacionados</t>
  </si>
  <si>
    <t>93.186.000-3</t>
  </si>
  <si>
    <t>Cbb Cementos-ReadyMix Ltda.</t>
  </si>
  <si>
    <t>Servicios Informáticos</t>
  </si>
  <si>
    <t>Servicios Comercialización Cemento y Hormigón</t>
  </si>
  <si>
    <t>76.296.780-7</t>
  </si>
  <si>
    <t>Minera Rio Teno S.A.</t>
  </si>
  <si>
    <t>76.314.140-3</t>
  </si>
  <si>
    <t>Minera El Way S.A.</t>
  </si>
  <si>
    <t>96.588.240-5</t>
  </si>
  <si>
    <t>Inversiones Cementos Bio Bio S.A.</t>
  </si>
  <si>
    <t>uf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</si>
</sst>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182D4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3" fillId="2" borderId="0" xfId="0" applyFont="1" applyFill="1"/>
    <xf numFmtId="0" fontId="4" fillId="2" borderId="0" xfId="0" applyFont="1" applyFill="1"/>
    <xf numFmtId="0" fontId="0" fillId="2" borderId="4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41" fontId="0" fillId="2" borderId="6" xfId="0" applyNumberForma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7" xfId="0" applyFill="1" applyBorder="1" applyAlignment="1">
      <alignment horizontal="center"/>
    </xf>
    <xf numFmtId="41" fontId="0" fillId="2" borderId="10" xfId="0" applyNumberFormat="1" applyFill="1" applyBorder="1"/>
    <xf numFmtId="41" fontId="0" fillId="2" borderId="7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2" xfId="0" applyFill="1" applyBorder="1" applyAlignment="1">
      <alignment horizontal="center"/>
    </xf>
    <xf numFmtId="41" fontId="0" fillId="2" borderId="12" xfId="0" applyNumberFormat="1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41" fontId="0" fillId="2" borderId="0" xfId="0" applyNumberFormat="1" applyFill="1"/>
    <xf numFmtId="0" fontId="0" fillId="2" borderId="10" xfId="0" applyFill="1" applyBorder="1" applyAlignment="1">
      <alignment horizontal="center"/>
    </xf>
    <xf numFmtId="41" fontId="0" fillId="0" borderId="0" xfId="1" applyFont="1"/>
    <xf numFmtId="0" fontId="0" fillId="2" borderId="17" xfId="0" applyFill="1" applyBorder="1" applyAlignment="1">
      <alignment horizontal="center"/>
    </xf>
    <xf numFmtId="41" fontId="0" fillId="2" borderId="14" xfId="0" applyNumberFormat="1" applyFill="1" applyBorder="1"/>
    <xf numFmtId="0" fontId="0" fillId="2" borderId="18" xfId="0" applyFill="1" applyBorder="1"/>
    <xf numFmtId="0" fontId="0" fillId="2" borderId="8" xfId="0" applyFill="1" applyBorder="1" applyAlignment="1">
      <alignment horizontal="center"/>
    </xf>
    <xf numFmtId="0" fontId="0" fillId="0" borderId="8" xfId="0" applyBorder="1"/>
    <xf numFmtId="0" fontId="0" fillId="2" borderId="15" xfId="0" applyFill="1" applyBorder="1"/>
    <xf numFmtId="41" fontId="0" fillId="2" borderId="8" xfId="0" applyNumberFormat="1" applyFill="1" applyBorder="1"/>
    <xf numFmtId="0" fontId="2" fillId="2" borderId="12" xfId="0" applyFont="1" applyFill="1" applyBorder="1"/>
    <xf numFmtId="0" fontId="0" fillId="2" borderId="17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2" fillId="0" borderId="0" xfId="0" applyFont="1"/>
    <xf numFmtId="4" fontId="5" fillId="0" borderId="0" xfId="0" applyNumberFormat="1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304800</xdr:colOff>
      <xdr:row>1</xdr:row>
      <xdr:rowOff>28575</xdr:rowOff>
    </xdr:from>
    <xdr:ext cx="669758" cy="381000"/>
    <xdr:pic>
      <xdr:nvPicPr>
        <xdr:cNvPr id="2" name="Imagen 1">
          <a:extLst>
            <a:ext uri="{FF2B5EF4-FFF2-40B4-BE49-F238E27FC236}">
              <a16:creationId xmlns:a16="http://schemas.microsoft.com/office/drawing/2014/main" id="{36A6D802-E340-4016-BD55-AFB48DE75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12300" y="222250"/>
          <a:ext cx="669758" cy="381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loria.ampuero\Downloads\Reporte%20de%20Operaciones%20con%20partes%20relacionadas%20segundo%20semestre%202025%20(1).xlsx" TargetMode="External"/><Relationship Id="rId1" Type="http://schemas.openxmlformats.org/officeDocument/2006/relationships/externalLinkPath" Target="file:///C:\Users\gloria.ampuero\Downloads\Reporte%20de%20Operaciones%20con%20partes%20relacionadas%20segundo%20semestre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gundo semestre 2025"/>
      <sheetName val="Reporte Agregado"/>
      <sheetName val="Detalle4"/>
      <sheetName val="TRASPASOS CC"/>
      <sheetName val="Traspasos de fondo"/>
      <sheetName val="Hoja2"/>
      <sheetName val="Transacciones normales"/>
      <sheetName val="Vial y Cía"/>
      <sheetName val="Prim"/>
      <sheetName val="MRC"/>
    </sheetNames>
    <sheetDataSet>
      <sheetData sheetId="0"/>
      <sheetData sheetId="1"/>
      <sheetData sheetId="2"/>
      <sheetData sheetId="3">
        <row r="24">
          <cell r="Z24">
            <v>1000000000</v>
          </cell>
        </row>
        <row r="26">
          <cell r="B26" t="str">
            <v>Suma de TOTAL NETO</v>
          </cell>
        </row>
        <row r="32">
          <cell r="F32">
            <v>1347345983</v>
          </cell>
        </row>
      </sheetData>
      <sheetData sheetId="4"/>
      <sheetData sheetId="5">
        <row r="3">
          <cell r="A3" t="str">
            <v>Suma de Real</v>
          </cell>
        </row>
      </sheetData>
      <sheetData sheetId="6">
        <row r="37">
          <cell r="I37">
            <v>1016051</v>
          </cell>
        </row>
        <row r="38">
          <cell r="I38">
            <v>99824696</v>
          </cell>
        </row>
        <row r="39">
          <cell r="I39">
            <v>151642904</v>
          </cell>
        </row>
        <row r="40">
          <cell r="I40">
            <v>74347842</v>
          </cell>
        </row>
        <row r="41">
          <cell r="I41">
            <v>21375112</v>
          </cell>
        </row>
        <row r="42">
          <cell r="I42">
            <v>204017860</v>
          </cell>
        </row>
        <row r="43">
          <cell r="I43">
            <v>24332754</v>
          </cell>
        </row>
        <row r="48">
          <cell r="I48">
            <v>700084406</v>
          </cell>
        </row>
        <row r="50">
          <cell r="H50" t="str">
            <v>Servicios Matriz Procesamiento de Datos</v>
          </cell>
          <cell r="I50">
            <v>438446615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834A-3701-4FB5-8E66-3D3551CE39C2}">
  <sheetPr>
    <pageSetUpPr fitToPage="1"/>
  </sheetPr>
  <dimension ref="A1:P26"/>
  <sheetViews>
    <sheetView tabSelected="1" topLeftCell="A11" zoomScale="97" workbookViewId="0">
      <selection activeCell="E28" sqref="E28"/>
    </sheetView>
  </sheetViews>
  <sheetFormatPr baseColWidth="10" defaultRowHeight="15" x14ac:dyDescent="0.25"/>
  <cols>
    <col min="2" max="2" width="21.28515625" customWidth="1"/>
    <col min="3" max="3" width="30.85546875" customWidth="1"/>
    <col min="5" max="5" width="78.5703125" bestFit="1" customWidth="1"/>
    <col min="6" max="6" width="57.7109375" customWidth="1"/>
    <col min="7" max="7" width="20" bestFit="1" customWidth="1"/>
    <col min="8" max="8" width="41.85546875" customWidth="1"/>
    <col min="9" max="9" width="15" bestFit="1" customWidth="1"/>
    <col min="11" max="11" width="17.140625" customWidth="1"/>
    <col min="12" max="12" width="11.7109375" customWidth="1"/>
    <col min="13" max="13" width="13" customWidth="1"/>
  </cols>
  <sheetData>
    <row r="1" spans="1:1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6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6" ht="15.75" x14ac:dyDescent="0.25">
      <c r="A3" s="4"/>
      <c r="B3" s="7" t="s">
        <v>0</v>
      </c>
      <c r="C3" s="8"/>
      <c r="D3" s="8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6" ht="15.75" x14ac:dyDescent="0.25">
      <c r="A4" s="4"/>
      <c r="B4" s="7" t="s">
        <v>1</v>
      </c>
      <c r="C4" s="8"/>
      <c r="D4" s="8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6" ht="15.75" x14ac:dyDescent="0.25">
      <c r="A5" s="4"/>
      <c r="B5" s="7" t="s">
        <v>2</v>
      </c>
      <c r="C5" s="8"/>
      <c r="D5" s="8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6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6" ht="45" x14ac:dyDescent="0.25">
      <c r="A7" s="9"/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12"/>
    </row>
    <row r="8" spans="1:16" x14ac:dyDescent="0.25">
      <c r="A8" s="4"/>
      <c r="B8" s="13" t="s">
        <v>15</v>
      </c>
      <c r="C8" s="13" t="s">
        <v>16</v>
      </c>
      <c r="D8" s="13" t="s">
        <v>17</v>
      </c>
      <c r="E8" s="13" t="s">
        <v>18</v>
      </c>
      <c r="F8" s="14" t="s">
        <v>19</v>
      </c>
      <c r="G8" s="13" t="s">
        <v>20</v>
      </c>
      <c r="H8" s="13" t="s">
        <v>21</v>
      </c>
      <c r="I8" s="16">
        <f>+'[1]TRASPASOS CC'!Z24</f>
        <v>1000000000</v>
      </c>
      <c r="J8" s="13"/>
      <c r="K8" s="16">
        <f>+I8</f>
        <v>1000000000</v>
      </c>
      <c r="L8" s="13" t="s">
        <v>22</v>
      </c>
      <c r="M8" s="13">
        <v>1</v>
      </c>
      <c r="N8" s="6"/>
    </row>
    <row r="9" spans="1:16" x14ac:dyDescent="0.25">
      <c r="A9" s="4"/>
      <c r="B9" s="17" t="s">
        <v>23</v>
      </c>
      <c r="C9" s="18" t="s">
        <v>24</v>
      </c>
      <c r="D9" s="17" t="s">
        <v>17</v>
      </c>
      <c r="E9" s="5" t="s">
        <v>25</v>
      </c>
      <c r="F9" s="19"/>
      <c r="G9" s="18" t="s">
        <v>26</v>
      </c>
      <c r="H9" s="15" t="str">
        <f>+'[1]Transacciones normales'!H50</f>
        <v>Servicios Matriz Procesamiento de Datos</v>
      </c>
      <c r="I9" s="20">
        <f>+'[1]Transacciones normales'!I50</f>
        <v>438446615</v>
      </c>
      <c r="J9" s="5"/>
      <c r="K9" s="21">
        <f t="shared" ref="K9:K16" si="0">+I9/6</f>
        <v>73074435.833333328</v>
      </c>
      <c r="L9" s="5" t="s">
        <v>22</v>
      </c>
      <c r="M9" s="15">
        <v>6</v>
      </c>
      <c r="N9" s="6"/>
    </row>
    <row r="10" spans="1:16" x14ac:dyDescent="0.25">
      <c r="A10" s="4"/>
      <c r="B10" s="15"/>
      <c r="C10" s="22"/>
      <c r="D10" s="15"/>
      <c r="E10" s="5" t="s">
        <v>25</v>
      </c>
      <c r="F10" s="19"/>
      <c r="G10" s="22"/>
      <c r="H10" s="15" t="s">
        <v>27</v>
      </c>
      <c r="I10" s="20">
        <f>+GETPIVOTDATA("Real",[1]Hoja2!$A$3,"030. Sociedad","SA","Nombre Sociedad","Cementos Bío Bío S.A.","101. Rut Cliente Pagador","96718010-6","Nombre cliente","Cbb Cales S.A.","Descripción de la transacción","Servicios de Managment")</f>
        <v>5271870662</v>
      </c>
      <c r="J10" s="5"/>
      <c r="K10" s="21">
        <f t="shared" si="0"/>
        <v>878645110.33333337</v>
      </c>
      <c r="L10" s="5" t="s">
        <v>22</v>
      </c>
      <c r="M10" s="15">
        <v>6</v>
      </c>
      <c r="N10" s="6"/>
    </row>
    <row r="11" spans="1:16" x14ac:dyDescent="0.25">
      <c r="A11" s="4"/>
      <c r="B11" s="15"/>
      <c r="C11" s="22"/>
      <c r="D11" s="15"/>
      <c r="E11" s="5" t="s">
        <v>28</v>
      </c>
      <c r="F11" s="19"/>
      <c r="G11" s="22"/>
      <c r="H11" s="15" t="s">
        <v>21</v>
      </c>
      <c r="I11" s="20">
        <f>+GETPIVOTDATA("TOTAL NETO",'[1]TRASPASOS CC'!$B$26,"030. Sociedad","SA","100. Cliente","CAL","073. Categoria BPC|020. Versión","Traspasos de Fondos","TX","Traspasos de Fondos")</f>
        <v>7923771362</v>
      </c>
      <c r="J11" s="5"/>
      <c r="K11" s="21">
        <f t="shared" si="0"/>
        <v>1320628560.3333333</v>
      </c>
      <c r="L11" s="5" t="s">
        <v>22</v>
      </c>
      <c r="M11" s="15">
        <v>6</v>
      </c>
      <c r="N11" s="6"/>
    </row>
    <row r="12" spans="1:16" x14ac:dyDescent="0.25">
      <c r="A12" s="4"/>
      <c r="B12" s="23"/>
      <c r="C12" s="24"/>
      <c r="D12" s="23"/>
      <c r="E12" s="23" t="s">
        <v>25</v>
      </c>
      <c r="F12" s="25"/>
      <c r="G12" s="24"/>
      <c r="H12" s="23" t="s">
        <v>29</v>
      </c>
      <c r="I12" s="26">
        <f>+'[1]Transacciones normales'!I48</f>
        <v>700084406</v>
      </c>
      <c r="J12" s="27"/>
      <c r="K12" s="26">
        <f t="shared" si="0"/>
        <v>116680734.33333333</v>
      </c>
      <c r="L12" s="27" t="s">
        <v>22</v>
      </c>
      <c r="M12" s="23">
        <v>6</v>
      </c>
      <c r="N12" s="6"/>
    </row>
    <row r="13" spans="1:16" x14ac:dyDescent="0.25">
      <c r="A13" s="4"/>
      <c r="B13" s="17" t="s">
        <v>30</v>
      </c>
      <c r="C13" t="s">
        <v>31</v>
      </c>
      <c r="D13" s="18" t="s">
        <v>17</v>
      </c>
      <c r="E13" s="17" t="s">
        <v>25</v>
      </c>
      <c r="F13" s="28"/>
      <c r="G13" s="29" t="s">
        <v>26</v>
      </c>
      <c r="H13" s="15" t="s">
        <v>29</v>
      </c>
      <c r="I13" s="30">
        <f>+GETPIVOTDATA("Real",[1]Hoja2!$A$3,"030. Sociedad","SA","Nombre Sociedad","Cementos Bío Bío S.A.","101. Rut Cliente Pagador","93186000-3","Nombre cliente","Cbb Cementos-ReadyMix Ltda.","Descripción de la transacción","Interes Cobrados a Relacionados")+GETPIVOTDATA("TOTAL NETO",'[1]TRASPASOS CC'!$B$26,"030. Sociedad","SA","100. Cliente","HORM","073. Categoria BPC|020. Versión","Intereses","TX","Intereses Proyecto CAS")</f>
        <v>596331334</v>
      </c>
      <c r="J13" s="15"/>
      <c r="K13" s="30">
        <f t="shared" si="0"/>
        <v>99388555.666666672</v>
      </c>
      <c r="L13" s="15" t="s">
        <v>22</v>
      </c>
      <c r="M13" s="15">
        <v>6</v>
      </c>
      <c r="N13" s="6"/>
    </row>
    <row r="14" spans="1:16" x14ac:dyDescent="0.25">
      <c r="A14" s="4"/>
      <c r="B14" s="15"/>
      <c r="D14" s="22"/>
      <c r="E14" s="15" t="s">
        <v>25</v>
      </c>
      <c r="F14" s="31"/>
      <c r="G14" s="5"/>
      <c r="H14" s="15" t="s">
        <v>32</v>
      </c>
      <c r="I14" s="30">
        <f>+'[1]Transacciones normales'!I37+'[1]Transacciones normales'!I38+'[1]Transacciones normales'!I39+'[1]Transacciones normales'!I40+'[1]Transacciones normales'!I41+'[1]Transacciones normales'!I42+'[1]Transacciones normales'!I43</f>
        <v>576557219</v>
      </c>
      <c r="J14" s="15"/>
      <c r="K14" s="30">
        <f t="shared" si="0"/>
        <v>96092869.833333328</v>
      </c>
      <c r="L14" s="15" t="s">
        <v>22</v>
      </c>
      <c r="M14" s="15">
        <v>6</v>
      </c>
      <c r="N14" s="6"/>
    </row>
    <row r="15" spans="1:16" x14ac:dyDescent="0.25">
      <c r="A15" s="4"/>
      <c r="B15" s="15"/>
      <c r="C15" s="15"/>
      <c r="D15" s="22"/>
      <c r="E15" s="15" t="s">
        <v>25</v>
      </c>
      <c r="F15" s="31"/>
      <c r="G15" s="5"/>
      <c r="H15" s="15" t="s">
        <v>27</v>
      </c>
      <c r="I15" s="30">
        <f>+GETPIVOTDATA("Real",[1]Hoja2!$A$3,"030. Sociedad","SA","Nombre Sociedad","Cementos Bío Bío S.A.","101. Rut Cliente Pagador","93186000-3","Nombre cliente","Cbb Cementos-ReadyMix Ltda.","Descripción de la transacción","Servicios de Managment")</f>
        <v>1262213819</v>
      </c>
      <c r="J15" s="15"/>
      <c r="K15" s="30">
        <f t="shared" si="0"/>
        <v>210368969.83333334</v>
      </c>
      <c r="L15" s="15" t="s">
        <v>22</v>
      </c>
      <c r="M15" s="15">
        <v>6</v>
      </c>
      <c r="N15" s="6"/>
    </row>
    <row r="16" spans="1:16" x14ac:dyDescent="0.25">
      <c r="A16" s="4"/>
      <c r="B16" s="15"/>
      <c r="C16" s="15"/>
      <c r="D16" s="22"/>
      <c r="E16" s="15" t="s">
        <v>25</v>
      </c>
      <c r="F16" s="31"/>
      <c r="G16" s="5"/>
      <c r="H16" s="15" t="s">
        <v>33</v>
      </c>
      <c r="I16" s="30">
        <f>+GETPIVOTDATA("Real",[1]Hoja2!$A$3,"030. Sociedad","SA","Nombre Sociedad","Cementos Bío Bío S.A.","101. Rut Cliente Pagador","93186000-3","Nombre cliente","Cbb Cementos-ReadyMix Ltda.","Descripción de la transacción","Servicios de Comercialización")</f>
        <v>1344284060</v>
      </c>
      <c r="J16" s="15"/>
      <c r="K16" s="30">
        <f t="shared" si="0"/>
        <v>224047343.33333334</v>
      </c>
      <c r="L16" s="15" t="s">
        <v>22</v>
      </c>
      <c r="M16" s="15">
        <v>6</v>
      </c>
      <c r="N16" s="6"/>
      <c r="P16" s="32"/>
    </row>
    <row r="17" spans="1:14" x14ac:dyDescent="0.25">
      <c r="A17" s="4"/>
      <c r="B17" s="23"/>
      <c r="C17" s="23"/>
      <c r="D17" s="24"/>
      <c r="E17" s="23" t="s">
        <v>25</v>
      </c>
      <c r="F17" s="33"/>
      <c r="G17" s="27"/>
      <c r="H17" s="23" t="s">
        <v>21</v>
      </c>
      <c r="I17" s="34">
        <f>+'[1]TRASPASOS CC'!F32</f>
        <v>1347345983</v>
      </c>
      <c r="J17" s="23"/>
      <c r="K17" s="30">
        <f>+I17/6</f>
        <v>224557663.83333334</v>
      </c>
      <c r="L17" s="23" t="s">
        <v>22</v>
      </c>
      <c r="M17" s="23">
        <v>6</v>
      </c>
      <c r="N17" s="6"/>
    </row>
    <row r="18" spans="1:14" x14ac:dyDescent="0.25">
      <c r="A18" s="4"/>
      <c r="B18" s="13" t="s">
        <v>34</v>
      </c>
      <c r="C18" s="13" t="s">
        <v>35</v>
      </c>
      <c r="D18" s="13" t="s">
        <v>17</v>
      </c>
      <c r="E18" s="35" t="s">
        <v>25</v>
      </c>
      <c r="F18" s="36"/>
      <c r="G18" s="13" t="s">
        <v>26</v>
      </c>
      <c r="H18" s="35" t="s">
        <v>21</v>
      </c>
      <c r="I18" s="16">
        <f>+GETPIVOTDATA("Suma de TOTAL NETO",'[1]Traspasos de fondo'!$B$3,"030. Sociedad","SA","100. Cliente","MRT","073. Categoria BPC|020. Versión","Traspasos de Fondos","TX","Traspasos de Fondos")</f>
        <v>1146167177</v>
      </c>
      <c r="J18" s="35"/>
      <c r="K18" s="16">
        <f>+I18/6</f>
        <v>191027862.83333334</v>
      </c>
      <c r="L18" s="13" t="s">
        <v>22</v>
      </c>
      <c r="M18" s="13">
        <v>6</v>
      </c>
      <c r="N18" s="6"/>
    </row>
    <row r="19" spans="1:14" x14ac:dyDescent="0.25">
      <c r="A19" s="4"/>
      <c r="B19" s="17" t="s">
        <v>36</v>
      </c>
      <c r="C19" s="17" t="s">
        <v>37</v>
      </c>
      <c r="D19" s="17" t="s">
        <v>17</v>
      </c>
      <c r="E19" s="29" t="s">
        <v>25</v>
      </c>
      <c r="F19" s="37"/>
      <c r="G19" s="38" t="s">
        <v>26</v>
      </c>
      <c r="H19" s="29" t="s">
        <v>29</v>
      </c>
      <c r="I19" s="39">
        <f>+GETPIVOTDATA("Real",[1]Hoja2!$A$3,"030. Sociedad","SA","Nombre Sociedad","Cementos Bío Bío S.A.","101. Rut Cliente Pagador","76314140-3","Nombre cliente","MINERA EL WAY S.A.","Descripción de la transacción","Interes Cobrados a Relacionados")</f>
        <v>216438441</v>
      </c>
      <c r="J19" s="29"/>
      <c r="K19" s="39">
        <f>+I19/6</f>
        <v>36073073.5</v>
      </c>
      <c r="L19" s="17" t="s">
        <v>22</v>
      </c>
      <c r="M19" s="17">
        <v>6</v>
      </c>
      <c r="N19" s="6"/>
    </row>
    <row r="20" spans="1:14" x14ac:dyDescent="0.25">
      <c r="A20" s="4"/>
      <c r="B20" s="40"/>
      <c r="C20" s="23"/>
      <c r="D20" s="23"/>
      <c r="E20" s="27" t="s">
        <v>25</v>
      </c>
      <c r="F20" s="25"/>
      <c r="G20" s="41"/>
      <c r="H20" s="27" t="s">
        <v>21</v>
      </c>
      <c r="I20" s="26">
        <f>+GETPIVOTDATA("Suma de TOTAL NETO",'[1]Traspasos de fondo'!$B$3,"030. Sociedad","SA","100. Cliente","MWA","073. Categoria BPC|020. Versión","Traspasos de Fondos","TX","Traspasos de Fondos")</f>
        <v>1121461227</v>
      </c>
      <c r="J20" s="27"/>
      <c r="K20" s="26">
        <f>+I20/6</f>
        <v>186910204.5</v>
      </c>
      <c r="L20" s="23" t="s">
        <v>22</v>
      </c>
      <c r="M20" s="23">
        <v>6</v>
      </c>
      <c r="N20" s="6"/>
    </row>
    <row r="21" spans="1:14" x14ac:dyDescent="0.25">
      <c r="A21" s="4"/>
      <c r="B21" s="13" t="s">
        <v>38</v>
      </c>
      <c r="C21" s="13" t="s">
        <v>39</v>
      </c>
      <c r="D21" s="13" t="s">
        <v>17</v>
      </c>
      <c r="E21" s="13" t="s">
        <v>25</v>
      </c>
      <c r="F21" s="25"/>
      <c r="G21" s="13" t="str">
        <f>+G19</f>
        <v>Controlador Común</v>
      </c>
      <c r="H21" s="13" t="str">
        <f>+H20</f>
        <v>Traspasos de Fondos</v>
      </c>
      <c r="I21" s="16">
        <f>+GETPIVOTDATA("TOTAL NETO",'[1]TRASPASOS CC'!$B$26,"030. Sociedad","SA","100. Cliente","ICBB","073. Categoria BPC|020. Versión","Traspasos de Fondos","TX","Traspasos de Fondos")</f>
        <v>162299099</v>
      </c>
      <c r="J21" s="13"/>
      <c r="K21" s="16">
        <f>+I21/6</f>
        <v>27049849.833333332</v>
      </c>
      <c r="L21" s="13" t="s">
        <v>22</v>
      </c>
      <c r="M21" s="13">
        <v>6</v>
      </c>
      <c r="N21" s="6"/>
    </row>
    <row r="22" spans="1:14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15.75" thickBot="1" x14ac:dyDescent="0.3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</row>
    <row r="26" spans="1:14" x14ac:dyDescent="0.25">
      <c r="B26" s="45" t="s">
        <v>40</v>
      </c>
      <c r="C26" s="46">
        <v>39727.96</v>
      </c>
    </row>
  </sheetData>
  <pageMargins left="0.70866141732283472" right="0.70866141732283472" top="0.74803149606299213" bottom="0.74803149606299213" header="0.31496062992125984" footer="0.31496062992125984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semestre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Ampuero, Gloria (CBB Stgo)</dc:creator>
  <cp:lastModifiedBy>Ampuero, Gloria (CBB Stgo)</cp:lastModifiedBy>
  <dcterms:created xsi:type="dcterms:W3CDTF">2026-01-29T14:41:11Z</dcterms:created>
  <dcterms:modified xsi:type="dcterms:W3CDTF">2026-01-29T16:06:05Z</dcterms:modified>
</cp:coreProperties>
</file>